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F Calculator" sheetId="1" r:id="rId4"/>
  </sheets>
  <definedNames/>
  <calcPr/>
</workbook>
</file>

<file path=xl/sharedStrings.xml><?xml version="1.0" encoding="utf-8"?>
<sst xmlns="http://schemas.openxmlformats.org/spreadsheetml/2006/main" count="25" uniqueCount="25">
  <si>
    <t>EPF Corpus Calculations</t>
  </si>
  <si>
    <t>Age (Start)</t>
  </si>
  <si>
    <t>Year of EPF</t>
  </si>
  <si>
    <t>EPF Acct. Opening Balance</t>
  </si>
  <si>
    <t>Monthly Salary (Basic + DA)</t>
  </si>
  <si>
    <t>Employee Yearly Contribution</t>
  </si>
  <si>
    <t>Employer's Yearly Contribution</t>
  </si>
  <si>
    <t>Total Contribution</t>
  </si>
  <si>
    <t>Rate of Interest</t>
  </si>
  <si>
    <t>EPF Acct. Closing Balance</t>
  </si>
  <si>
    <t>Age (End)</t>
  </si>
  <si>
    <t xml:space="preserve"> Fill Only Yellow Highlighted Cells </t>
  </si>
  <si>
    <t>Enter Details</t>
  </si>
  <si>
    <t>Current Age</t>
  </si>
  <si>
    <t>Age of Retirement</t>
  </si>
  <si>
    <t>Your Monthly Basic Pay + DA</t>
  </si>
  <si>
    <t>Expected Annual Increase Basic Pay + DA</t>
  </si>
  <si>
    <t>EPF Interest Rate</t>
  </si>
  <si>
    <t>EPF Interest Rate History</t>
  </si>
  <si>
    <t>Your Contribution (% of Basic + DA):</t>
  </si>
  <si>
    <t>Generally 12%</t>
  </si>
  <si>
    <t>Employer's Contribution</t>
  </si>
  <si>
    <t>Generally 3.67%</t>
  </si>
  <si>
    <t>Check Your Savings</t>
  </si>
  <si>
    <t>Estimated EPF Amount AfterRetirement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</si>
</sst>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??_-;_-@"/>
    <numFmt numFmtId="165" formatCode="0.0%"/>
  </numFmts>
  <fonts count="11">
    <font>
      <sz val="12.0"/>
      <color theme="1"/>
      <name val="Arial"/>
    </font>
    <font>
      <sz val="12.0"/>
      <color theme="1"/>
      <name val="Calibri"/>
    </font>
    <font>
      <b/>
      <sz val="18.0"/>
      <color theme="1"/>
      <name val="Calibri"/>
    </font>
    <font/>
    <font>
      <i/>
      <sz val="12.0"/>
      <color rgb="FFFF0000"/>
      <name val="Calibri"/>
    </font>
    <font>
      <b/>
      <sz val="20.0"/>
      <color theme="1"/>
      <name val="Calibri"/>
    </font>
    <font>
      <b/>
      <i/>
      <sz val="14.0"/>
      <color rgb="FF7F7F7F"/>
      <name val="Calibri"/>
    </font>
    <font>
      <sz val="12.0"/>
      <color theme="1"/>
    </font>
    <font>
      <i/>
      <sz val="11.0"/>
      <color theme="10"/>
    </font>
    <font>
      <i/>
      <sz val="12.0"/>
      <color rgb="FF7F7F7F"/>
      <name val="Calibri"/>
    </font>
    <font>
      <b/>
      <sz val="16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5B8B7"/>
        <bgColor rgb="FFE5B8B7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</border>
    <border>
      <left/>
      <right style="thin">
        <color rgb="FF000000"/>
      </right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6" fillId="2" fontId="4" numFmtId="0" xfId="0" applyAlignment="1" applyBorder="1" applyFont="1">
      <alignment horizontal="right" readingOrder="0" shrinkToFit="0" wrapText="1"/>
    </xf>
    <xf borderId="7" fillId="0" fontId="3" numFmtId="0" xfId="0" applyBorder="1" applyFont="1"/>
    <xf borderId="8" fillId="0" fontId="3" numFmtId="0" xfId="0" applyBorder="1" applyFont="1"/>
    <xf borderId="1" fillId="2" fontId="5" numFmtId="0" xfId="0" applyAlignment="1" applyBorder="1" applyFont="1">
      <alignment horizontal="right" shrinkToFit="0" vertical="center" wrapText="1"/>
    </xf>
    <xf borderId="9" fillId="4" fontId="6" numFmtId="0" xfId="0" applyAlignment="1" applyBorder="1" applyFill="1" applyFont="1">
      <alignment horizontal="center" readingOrder="0" shrinkToFit="0" vertical="center" wrapText="1"/>
    </xf>
    <xf borderId="10" fillId="0" fontId="1" numFmtId="0" xfId="0" applyAlignment="1" applyBorder="1" applyFont="1">
      <alignment horizontal="right" shrinkToFit="0" vertical="center" wrapText="1"/>
    </xf>
    <xf borderId="10" fillId="5" fontId="7" numFmtId="0" xfId="0" applyAlignment="1" applyBorder="1" applyFill="1" applyFont="1">
      <alignment horizontal="center" readingOrder="0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5" fontId="1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0" fillId="0" fontId="1" numFmtId="164" xfId="0" applyAlignment="1" applyBorder="1" applyFont="1" applyNumberFormat="1">
      <alignment horizontal="center" shrinkToFit="0" vertical="center" wrapText="1"/>
    </xf>
    <xf borderId="10" fillId="0" fontId="1" numFmtId="10" xfId="0" applyAlignment="1" applyBorder="1" applyFont="1" applyNumberFormat="1">
      <alignment horizontal="center" shrinkToFit="0" vertical="center" wrapText="1"/>
    </xf>
    <xf borderId="10" fillId="5" fontId="1" numFmtId="164" xfId="0" applyAlignment="1" applyBorder="1" applyFont="1" applyNumberForma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0" fillId="5" fontId="1" numFmtId="165" xfId="0" applyAlignment="1" applyBorder="1" applyFont="1" applyNumberFormat="1">
      <alignment horizontal="center" shrinkToFit="0" vertical="center" wrapText="1"/>
    </xf>
    <xf borderId="1" fillId="2" fontId="1" numFmtId="165" xfId="0" applyAlignment="1" applyBorder="1" applyFont="1" applyNumberFormat="1">
      <alignment horizontal="center" shrinkToFit="0" vertical="center" wrapText="1"/>
    </xf>
    <xf borderId="1" fillId="2" fontId="8" numFmtId="10" xfId="0" applyAlignment="1" applyBorder="1" applyFont="1" applyNumberFormat="1">
      <alignment horizontal="left" shrinkToFit="0" vertical="center" wrapText="1"/>
    </xf>
    <xf borderId="1" fillId="2" fontId="1" numFmtId="10" xfId="0" applyAlignment="1" applyBorder="1" applyFont="1" applyNumberFormat="1">
      <alignment horizontal="center" shrinkToFit="0" vertical="center" wrapText="1"/>
    </xf>
    <xf borderId="1" fillId="2" fontId="9" numFmtId="10" xfId="0" applyAlignment="1" applyBorder="1" applyFont="1" applyNumberFormat="1">
      <alignment horizontal="left" shrinkToFit="0" vertical="center" wrapText="1"/>
    </xf>
    <xf borderId="13" fillId="0" fontId="3" numFmtId="0" xfId="0" applyBorder="1" applyFont="1"/>
    <xf borderId="5" fillId="0" fontId="5" numFmtId="0" xfId="0" applyAlignment="1" applyBorder="1" applyFont="1">
      <alignment horizontal="center" readingOrder="0" shrinkToFit="0" vertical="center" wrapText="1"/>
    </xf>
    <xf borderId="5" fillId="6" fontId="10" numFmtId="164" xfId="0" applyAlignment="1" applyBorder="1" applyFill="1" applyFont="1" applyNumberFormat="1">
      <alignment horizontal="center" shrinkToFit="0" vertical="center" wrapText="1"/>
    </xf>
    <xf borderId="1" fillId="2" fontId="10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3.11"/>
    <col customWidth="1" min="3" max="3" width="11.0"/>
    <col customWidth="1" min="4" max="4" width="3.0"/>
    <col customWidth="1" min="5" max="5" width="38.33"/>
    <col customWidth="1" min="6" max="6" width="15.67"/>
    <col customWidth="1" min="7" max="7" width="19.67"/>
    <col customWidth="1" min="8" max="8" width="3.78"/>
    <col customWidth="1" min="9" max="10" width="7.11"/>
    <col customWidth="1" min="11" max="11" width="11.33"/>
    <col customWidth="1" min="12" max="12" width="10.78"/>
    <col customWidth="1" min="13" max="13" width="11.78"/>
    <col customWidth="1" min="14" max="14" width="12.44"/>
    <col customWidth="1" min="15" max="15" width="11.78"/>
    <col customWidth="1" min="16" max="16" width="7.67"/>
    <col customWidth="1" min="17" max="17" width="13.11"/>
    <col customWidth="1" min="18" max="18" width="7.33"/>
    <col customWidth="1" min="19" max="38" width="10.78"/>
  </cols>
  <sheetData>
    <row r="1" ht="30.0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3"/>
      <c r="O1" s="3"/>
      <c r="P1" s="3"/>
      <c r="Q1" s="3"/>
      <c r="R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16.5" customHeight="1">
      <c r="A2" s="1"/>
      <c r="B2" s="1"/>
      <c r="C2" s="1"/>
      <c r="D2" s="1"/>
      <c r="E2" s="1"/>
      <c r="F2" s="1"/>
      <c r="G2" s="1"/>
      <c r="H2" s="1"/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16.5" customHeight="1">
      <c r="A3" s="1"/>
      <c r="B3" s="1"/>
      <c r="C3" s="6"/>
      <c r="D3" s="1"/>
      <c r="E3" s="7" t="s">
        <v>11</v>
      </c>
      <c r="F3" s="8"/>
      <c r="G3" s="1"/>
      <c r="H3" s="1"/>
      <c r="I3" s="9"/>
      <c r="J3" s="9"/>
      <c r="K3" s="9"/>
      <c r="L3" s="9"/>
      <c r="M3" s="9"/>
      <c r="N3" s="9"/>
      <c r="O3" s="9"/>
      <c r="P3" s="9"/>
      <c r="Q3" s="9"/>
      <c r="R3" s="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ht="16.5" customHeight="1">
      <c r="A4" s="1"/>
      <c r="B4" s="10"/>
      <c r="C4" s="11" t="s">
        <v>12</v>
      </c>
      <c r="D4" s="1"/>
      <c r="E4" s="12" t="s">
        <v>13</v>
      </c>
      <c r="F4" s="13">
        <v>21.0</v>
      </c>
      <c r="G4" s="1"/>
      <c r="H4" s="1"/>
      <c r="I4" s="14"/>
      <c r="J4" s="14"/>
      <c r="K4" s="14"/>
      <c r="L4" s="14"/>
      <c r="M4" s="14"/>
      <c r="N4" s="14"/>
      <c r="O4" s="14"/>
      <c r="P4" s="14"/>
      <c r="Q4" s="14"/>
      <c r="R4" s="1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ht="16.5" customHeight="1">
      <c r="A5" s="1"/>
      <c r="B5" s="10"/>
      <c r="C5" s="15"/>
      <c r="D5" s="1"/>
      <c r="E5" s="12" t="s">
        <v>14</v>
      </c>
      <c r="F5" s="16">
        <v>57.0</v>
      </c>
      <c r="G5" s="1"/>
      <c r="H5" s="1"/>
      <c r="I5" s="17">
        <v>21.0</v>
      </c>
      <c r="J5" s="18">
        <v>1.0</v>
      </c>
      <c r="K5" s="19">
        <v>0.0</v>
      </c>
      <c r="L5" s="19">
        <f>$F$6</f>
        <v>50000</v>
      </c>
      <c r="M5" s="19">
        <f>12*($F$9*L5)</f>
        <v>72000</v>
      </c>
      <c r="N5" s="19">
        <f>12*($F$10*L5)</f>
        <v>22020</v>
      </c>
      <c r="O5" s="19">
        <f>M5+N5</f>
        <v>94020</v>
      </c>
      <c r="P5" s="20">
        <f>$F$8</f>
        <v>0.0865</v>
      </c>
      <c r="Q5" s="19">
        <f>(K5+O5)*(1+P5)</f>
        <v>102152.73</v>
      </c>
      <c r="R5" s="18">
        <f>I5+1</f>
        <v>22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ht="16.5" customHeight="1">
      <c r="A6" s="1"/>
      <c r="B6" s="10"/>
      <c r="C6" s="15"/>
      <c r="D6" s="1"/>
      <c r="E6" s="12" t="s">
        <v>15</v>
      </c>
      <c r="F6" s="21">
        <v>50000.0</v>
      </c>
      <c r="G6" s="22"/>
      <c r="H6" s="22"/>
      <c r="I6" s="18">
        <f t="shared" ref="I6:I51" si="1">IF(R5&lt;=$F$5,I5+1,"")</f>
        <v>22</v>
      </c>
      <c r="J6" s="18">
        <f t="shared" ref="J6:J51" si="2">IF(I6="","",J5+1)</f>
        <v>2</v>
      </c>
      <c r="K6" s="19">
        <f t="shared" ref="K6:K51" si="3">IF(J6="","",Q5)</f>
        <v>102152.73</v>
      </c>
      <c r="L6" s="19">
        <f t="shared" ref="L6:L51" si="4">IF(I6="","",(1+$F$7)*L5)</f>
        <v>52500</v>
      </c>
      <c r="M6" s="19">
        <f t="shared" ref="M6:M51" si="5">IF(I6="","",12*($F$9*L6))</f>
        <v>75600</v>
      </c>
      <c r="N6" s="19">
        <f t="shared" ref="N6:N51" si="6">IF(I6="","",12*($F$10*L6))</f>
        <v>23121</v>
      </c>
      <c r="O6" s="19">
        <f t="shared" ref="O6:O51" si="7">IF(I6="","",M6+N6)</f>
        <v>98721</v>
      </c>
      <c r="P6" s="20">
        <f t="shared" ref="P6:P51" si="8">IF(I6="","",$F$8)</f>
        <v>0.0865</v>
      </c>
      <c r="Q6" s="19">
        <f t="shared" ref="Q6:Q51" si="9">IF(I6="","",(K6+O6)*(1+P6))</f>
        <v>218249.3076</v>
      </c>
      <c r="R6" s="18">
        <f t="shared" ref="R6:R51" si="10">IF(I6="","",I6+1)</f>
        <v>23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ht="16.5" customHeight="1">
      <c r="A7" s="1"/>
      <c r="B7" s="10"/>
      <c r="C7" s="15"/>
      <c r="D7" s="1"/>
      <c r="E7" s="12" t="s">
        <v>16</v>
      </c>
      <c r="F7" s="23">
        <v>0.05</v>
      </c>
      <c r="G7" s="24"/>
      <c r="H7" s="24"/>
      <c r="I7" s="18">
        <f t="shared" si="1"/>
        <v>23</v>
      </c>
      <c r="J7" s="18">
        <f t="shared" si="2"/>
        <v>3</v>
      </c>
      <c r="K7" s="19">
        <f t="shared" si="3"/>
        <v>218249.3076</v>
      </c>
      <c r="L7" s="19">
        <f t="shared" si="4"/>
        <v>55125</v>
      </c>
      <c r="M7" s="19">
        <f t="shared" si="5"/>
        <v>79380</v>
      </c>
      <c r="N7" s="19">
        <f t="shared" si="6"/>
        <v>24277.05</v>
      </c>
      <c r="O7" s="19">
        <f t="shared" si="7"/>
        <v>103657.05</v>
      </c>
      <c r="P7" s="20">
        <f t="shared" si="8"/>
        <v>0.0865</v>
      </c>
      <c r="Q7" s="19">
        <f t="shared" si="9"/>
        <v>349751.2576</v>
      </c>
      <c r="R7" s="18">
        <f t="shared" si="10"/>
        <v>24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ht="16.5" customHeight="1">
      <c r="A8" s="1"/>
      <c r="B8" s="10"/>
      <c r="C8" s="15"/>
      <c r="D8" s="1"/>
      <c r="E8" s="12" t="s">
        <v>17</v>
      </c>
      <c r="F8" s="20">
        <v>0.0865</v>
      </c>
      <c r="G8" s="25" t="s">
        <v>18</v>
      </c>
      <c r="H8" s="26"/>
      <c r="I8" s="18">
        <f t="shared" si="1"/>
        <v>24</v>
      </c>
      <c r="J8" s="18">
        <f t="shared" si="2"/>
        <v>4</v>
      </c>
      <c r="K8" s="19">
        <f t="shared" si="3"/>
        <v>349751.2576</v>
      </c>
      <c r="L8" s="19">
        <f t="shared" si="4"/>
        <v>57881.25</v>
      </c>
      <c r="M8" s="19">
        <f t="shared" si="5"/>
        <v>83349</v>
      </c>
      <c r="N8" s="19">
        <f t="shared" si="6"/>
        <v>25490.9025</v>
      </c>
      <c r="O8" s="19">
        <f t="shared" si="7"/>
        <v>108839.9025</v>
      </c>
      <c r="P8" s="20">
        <f t="shared" si="8"/>
        <v>0.0865</v>
      </c>
      <c r="Q8" s="19">
        <f t="shared" si="9"/>
        <v>498259.2954</v>
      </c>
      <c r="R8" s="18">
        <f t="shared" si="10"/>
        <v>25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ht="16.5" customHeight="1">
      <c r="A9" s="1"/>
      <c r="B9" s="10"/>
      <c r="C9" s="15"/>
      <c r="D9" s="1"/>
      <c r="E9" s="12" t="s">
        <v>19</v>
      </c>
      <c r="F9" s="20">
        <v>0.12</v>
      </c>
      <c r="G9" s="27" t="s">
        <v>20</v>
      </c>
      <c r="H9" s="26"/>
      <c r="I9" s="18">
        <f t="shared" si="1"/>
        <v>25</v>
      </c>
      <c r="J9" s="18">
        <f t="shared" si="2"/>
        <v>5</v>
      </c>
      <c r="K9" s="19">
        <f t="shared" si="3"/>
        <v>498259.2954</v>
      </c>
      <c r="L9" s="19">
        <f t="shared" si="4"/>
        <v>60775.3125</v>
      </c>
      <c r="M9" s="19">
        <f t="shared" si="5"/>
        <v>87516.45</v>
      </c>
      <c r="N9" s="19">
        <f t="shared" si="6"/>
        <v>26765.44763</v>
      </c>
      <c r="O9" s="19">
        <f t="shared" si="7"/>
        <v>114281.8976</v>
      </c>
      <c r="P9" s="20">
        <f t="shared" si="8"/>
        <v>0.0865</v>
      </c>
      <c r="Q9" s="19">
        <f t="shared" si="9"/>
        <v>665526.0063</v>
      </c>
      <c r="R9" s="18">
        <f t="shared" si="10"/>
        <v>26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ht="16.5" customHeight="1">
      <c r="A10" s="1"/>
      <c r="B10" s="10"/>
      <c r="C10" s="28"/>
      <c r="D10" s="1"/>
      <c r="E10" s="12" t="s">
        <v>21</v>
      </c>
      <c r="F10" s="20">
        <v>0.0367</v>
      </c>
      <c r="G10" s="27" t="s">
        <v>22</v>
      </c>
      <c r="H10" s="26"/>
      <c r="I10" s="18">
        <f t="shared" si="1"/>
        <v>26</v>
      </c>
      <c r="J10" s="18">
        <f t="shared" si="2"/>
        <v>6</v>
      </c>
      <c r="K10" s="19">
        <f t="shared" si="3"/>
        <v>665526.0063</v>
      </c>
      <c r="L10" s="19">
        <f t="shared" si="4"/>
        <v>63814.07813</v>
      </c>
      <c r="M10" s="19">
        <f t="shared" si="5"/>
        <v>91892.2725</v>
      </c>
      <c r="N10" s="19">
        <f t="shared" si="6"/>
        <v>28103.72001</v>
      </c>
      <c r="O10" s="19">
        <f t="shared" si="7"/>
        <v>119995.9925</v>
      </c>
      <c r="P10" s="20">
        <f t="shared" si="8"/>
        <v>0.0865</v>
      </c>
      <c r="Q10" s="19">
        <f t="shared" si="9"/>
        <v>853469.6517</v>
      </c>
      <c r="R10" s="18">
        <f t="shared" si="10"/>
        <v>27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ht="16.5" customHeight="1">
      <c r="A11" s="1"/>
      <c r="B11" s="10"/>
      <c r="C11" s="1"/>
      <c r="D11" s="1"/>
      <c r="E11" s="1"/>
      <c r="F11" s="1"/>
      <c r="G11" s="1"/>
      <c r="H11" s="1"/>
      <c r="I11" s="18">
        <f t="shared" si="1"/>
        <v>27</v>
      </c>
      <c r="J11" s="18">
        <f t="shared" si="2"/>
        <v>7</v>
      </c>
      <c r="K11" s="19">
        <f t="shared" si="3"/>
        <v>853469.6517</v>
      </c>
      <c r="L11" s="19">
        <f t="shared" si="4"/>
        <v>67004.78203</v>
      </c>
      <c r="M11" s="19">
        <f t="shared" si="5"/>
        <v>96486.88613</v>
      </c>
      <c r="N11" s="19">
        <f t="shared" si="6"/>
        <v>29508.90601</v>
      </c>
      <c r="O11" s="19">
        <f t="shared" si="7"/>
        <v>125995.7921</v>
      </c>
      <c r="P11" s="20">
        <f t="shared" si="8"/>
        <v>0.0865</v>
      </c>
      <c r="Q11" s="19">
        <f t="shared" si="9"/>
        <v>1064189.205</v>
      </c>
      <c r="R11" s="18">
        <f t="shared" si="10"/>
        <v>28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6.5" customHeight="1">
      <c r="A12" s="1"/>
      <c r="B12" s="10"/>
      <c r="C12" s="11" t="s">
        <v>23</v>
      </c>
      <c r="D12" s="1"/>
      <c r="E12" s="29" t="s">
        <v>24</v>
      </c>
      <c r="F12" s="30">
        <f>MAX(Q:Q)</f>
        <v>43243824.41</v>
      </c>
      <c r="G12" s="31"/>
      <c r="H12" s="1"/>
      <c r="I12" s="18">
        <f t="shared" si="1"/>
        <v>28</v>
      </c>
      <c r="J12" s="18">
        <f t="shared" si="2"/>
        <v>8</v>
      </c>
      <c r="K12" s="19">
        <f t="shared" si="3"/>
        <v>1064189.205</v>
      </c>
      <c r="L12" s="19">
        <f t="shared" si="4"/>
        <v>70355.02113</v>
      </c>
      <c r="M12" s="19">
        <f t="shared" si="5"/>
        <v>101311.2304</v>
      </c>
      <c r="N12" s="19">
        <f t="shared" si="6"/>
        <v>30984.35131</v>
      </c>
      <c r="O12" s="19">
        <f t="shared" si="7"/>
        <v>132295.5817</v>
      </c>
      <c r="P12" s="20">
        <f t="shared" si="8"/>
        <v>0.0865</v>
      </c>
      <c r="Q12" s="19">
        <f t="shared" si="9"/>
        <v>1299980.72</v>
      </c>
      <c r="R12" s="18">
        <f t="shared" si="10"/>
        <v>29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ht="16.5" customHeight="1">
      <c r="A13" s="1"/>
      <c r="B13" s="10"/>
      <c r="C13" s="15"/>
      <c r="D13" s="1"/>
      <c r="E13" s="9"/>
      <c r="F13" s="9"/>
      <c r="G13" s="31"/>
      <c r="H13" s="1"/>
      <c r="I13" s="18">
        <f t="shared" si="1"/>
        <v>29</v>
      </c>
      <c r="J13" s="18">
        <f t="shared" si="2"/>
        <v>9</v>
      </c>
      <c r="K13" s="19">
        <f t="shared" si="3"/>
        <v>1299980.72</v>
      </c>
      <c r="L13" s="19">
        <f t="shared" si="4"/>
        <v>73872.77219</v>
      </c>
      <c r="M13" s="19">
        <f t="shared" si="5"/>
        <v>106376.792</v>
      </c>
      <c r="N13" s="19">
        <f t="shared" si="6"/>
        <v>32533.56887</v>
      </c>
      <c r="O13" s="19">
        <f t="shared" si="7"/>
        <v>138910.3608</v>
      </c>
      <c r="P13" s="20">
        <f t="shared" si="8"/>
        <v>0.0865</v>
      </c>
      <c r="Q13" s="19">
        <f t="shared" si="9"/>
        <v>1563355.16</v>
      </c>
      <c r="R13" s="18">
        <f t="shared" si="10"/>
        <v>30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ht="16.5" customHeight="1">
      <c r="A14" s="1"/>
      <c r="B14" s="1"/>
      <c r="C14" s="15"/>
      <c r="D14" s="1"/>
      <c r="E14" s="9"/>
      <c r="F14" s="9"/>
      <c r="G14" s="1"/>
      <c r="H14" s="1"/>
      <c r="I14" s="18">
        <f t="shared" si="1"/>
        <v>30</v>
      </c>
      <c r="J14" s="18">
        <f t="shared" si="2"/>
        <v>10</v>
      </c>
      <c r="K14" s="19">
        <f t="shared" si="3"/>
        <v>1563355.16</v>
      </c>
      <c r="L14" s="19">
        <f t="shared" si="4"/>
        <v>77566.4108</v>
      </c>
      <c r="M14" s="19">
        <f t="shared" si="5"/>
        <v>111695.6316</v>
      </c>
      <c r="N14" s="19">
        <f t="shared" si="6"/>
        <v>34160.24732</v>
      </c>
      <c r="O14" s="19">
        <f t="shared" si="7"/>
        <v>145855.8789</v>
      </c>
      <c r="P14" s="20">
        <f t="shared" si="8"/>
        <v>0.0865</v>
      </c>
      <c r="Q14" s="19">
        <f t="shared" si="9"/>
        <v>1857057.793</v>
      </c>
      <c r="R14" s="18">
        <f t="shared" si="10"/>
        <v>31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ht="16.5" customHeight="1">
      <c r="A15" s="1"/>
      <c r="B15" s="1"/>
      <c r="C15" s="15"/>
      <c r="D15" s="1"/>
      <c r="E15" s="9"/>
      <c r="F15" s="9"/>
      <c r="G15" s="1"/>
      <c r="H15" s="1"/>
      <c r="I15" s="18">
        <f t="shared" si="1"/>
        <v>31</v>
      </c>
      <c r="J15" s="18">
        <f t="shared" si="2"/>
        <v>11</v>
      </c>
      <c r="K15" s="19">
        <f t="shared" si="3"/>
        <v>1857057.793</v>
      </c>
      <c r="L15" s="19">
        <f t="shared" si="4"/>
        <v>81444.73134</v>
      </c>
      <c r="M15" s="19">
        <f t="shared" si="5"/>
        <v>117280.4131</v>
      </c>
      <c r="N15" s="19">
        <f t="shared" si="6"/>
        <v>35868.25968</v>
      </c>
      <c r="O15" s="19">
        <f t="shared" si="7"/>
        <v>153148.6728</v>
      </c>
      <c r="P15" s="20">
        <f t="shared" si="8"/>
        <v>0.0865</v>
      </c>
      <c r="Q15" s="19">
        <f t="shared" si="9"/>
        <v>2184089.326</v>
      </c>
      <c r="R15" s="18">
        <f t="shared" si="10"/>
        <v>32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ht="16.5" customHeight="1">
      <c r="A16" s="1"/>
      <c r="B16" s="1"/>
      <c r="C16" s="28"/>
      <c r="D16" s="1"/>
      <c r="E16" s="14"/>
      <c r="F16" s="14"/>
      <c r="G16" s="1"/>
      <c r="H16" s="1"/>
      <c r="I16" s="18">
        <f t="shared" si="1"/>
        <v>32</v>
      </c>
      <c r="J16" s="18">
        <f t="shared" si="2"/>
        <v>12</v>
      </c>
      <c r="K16" s="19">
        <f t="shared" si="3"/>
        <v>2184089.326</v>
      </c>
      <c r="L16" s="19">
        <f t="shared" si="4"/>
        <v>85516.96791</v>
      </c>
      <c r="M16" s="19">
        <f t="shared" si="5"/>
        <v>123144.4338</v>
      </c>
      <c r="N16" s="19">
        <f t="shared" si="6"/>
        <v>37661.67267</v>
      </c>
      <c r="O16" s="19">
        <f t="shared" si="7"/>
        <v>160806.1065</v>
      </c>
      <c r="P16" s="20">
        <f t="shared" si="8"/>
        <v>0.0865</v>
      </c>
      <c r="Q16" s="19">
        <f t="shared" si="9"/>
        <v>2547728.887</v>
      </c>
      <c r="R16" s="18">
        <f t="shared" si="10"/>
        <v>33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16.5" customHeight="1">
      <c r="A17" s="1"/>
      <c r="B17" s="1"/>
      <c r="C17" s="1"/>
      <c r="D17" s="1"/>
      <c r="E17" s="1"/>
      <c r="F17" s="1"/>
      <c r="G17" s="1"/>
      <c r="H17" s="1"/>
      <c r="I17" s="18">
        <f t="shared" si="1"/>
        <v>33</v>
      </c>
      <c r="J17" s="18">
        <f t="shared" si="2"/>
        <v>13</v>
      </c>
      <c r="K17" s="19">
        <f t="shared" si="3"/>
        <v>2547728.887</v>
      </c>
      <c r="L17" s="19">
        <f t="shared" si="4"/>
        <v>89792.8163</v>
      </c>
      <c r="M17" s="19">
        <f t="shared" si="5"/>
        <v>129301.6555</v>
      </c>
      <c r="N17" s="19">
        <f t="shared" si="6"/>
        <v>39544.7563</v>
      </c>
      <c r="O17" s="19">
        <f t="shared" si="7"/>
        <v>168846.4118</v>
      </c>
      <c r="P17" s="20">
        <f t="shared" si="8"/>
        <v>0.0865</v>
      </c>
      <c r="Q17" s="19">
        <f t="shared" si="9"/>
        <v>2951559.062</v>
      </c>
      <c r="R17" s="18">
        <f t="shared" si="10"/>
        <v>34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ht="16.5" customHeight="1">
      <c r="A18" s="1"/>
      <c r="B18" s="1"/>
      <c r="C18" s="1"/>
      <c r="D18" s="1"/>
      <c r="E18" s="1"/>
      <c r="F18" s="1"/>
      <c r="G18" s="1"/>
      <c r="H18" s="1"/>
      <c r="I18" s="18">
        <f t="shared" si="1"/>
        <v>34</v>
      </c>
      <c r="J18" s="18">
        <f t="shared" si="2"/>
        <v>14</v>
      </c>
      <c r="K18" s="19">
        <f t="shared" si="3"/>
        <v>2951559.062</v>
      </c>
      <c r="L18" s="19">
        <f t="shared" si="4"/>
        <v>94282.45712</v>
      </c>
      <c r="M18" s="19">
        <f t="shared" si="5"/>
        <v>135766.7382</v>
      </c>
      <c r="N18" s="19">
        <f t="shared" si="6"/>
        <v>41521.99411</v>
      </c>
      <c r="O18" s="19">
        <f t="shared" si="7"/>
        <v>177288.7324</v>
      </c>
      <c r="P18" s="20">
        <f t="shared" si="8"/>
        <v>0.0865</v>
      </c>
      <c r="Q18" s="19">
        <f t="shared" si="9"/>
        <v>3399493.129</v>
      </c>
      <c r="R18" s="18">
        <f t="shared" si="10"/>
        <v>35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ht="16.5" customHeight="1">
      <c r="A19" s="1"/>
      <c r="B19" s="1"/>
      <c r="C19" s="1"/>
      <c r="D19" s="1"/>
      <c r="E19" s="1"/>
      <c r="F19" s="1"/>
      <c r="G19" s="1"/>
      <c r="H19" s="1"/>
      <c r="I19" s="18">
        <f t="shared" si="1"/>
        <v>35</v>
      </c>
      <c r="J19" s="18">
        <f t="shared" si="2"/>
        <v>15</v>
      </c>
      <c r="K19" s="19">
        <f t="shared" si="3"/>
        <v>3399493.129</v>
      </c>
      <c r="L19" s="19">
        <f t="shared" si="4"/>
        <v>98996.57997</v>
      </c>
      <c r="M19" s="19">
        <f t="shared" si="5"/>
        <v>142555.0752</v>
      </c>
      <c r="N19" s="19">
        <f t="shared" si="6"/>
        <v>43598.09382</v>
      </c>
      <c r="O19" s="19">
        <f t="shared" si="7"/>
        <v>186153.169</v>
      </c>
      <c r="P19" s="20">
        <f t="shared" si="8"/>
        <v>0.0865</v>
      </c>
      <c r="Q19" s="19">
        <f t="shared" si="9"/>
        <v>3895804.702</v>
      </c>
      <c r="R19" s="18">
        <f t="shared" si="10"/>
        <v>36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6.5" customHeight="1">
      <c r="A20" s="1"/>
      <c r="B20" s="1"/>
      <c r="C20" s="1"/>
      <c r="D20" s="1"/>
      <c r="E20" s="1"/>
      <c r="F20" s="1"/>
      <c r="G20" s="1"/>
      <c r="H20" s="1"/>
      <c r="I20" s="18">
        <f t="shared" si="1"/>
        <v>36</v>
      </c>
      <c r="J20" s="18">
        <f t="shared" si="2"/>
        <v>16</v>
      </c>
      <c r="K20" s="19">
        <f t="shared" si="3"/>
        <v>3895804.702</v>
      </c>
      <c r="L20" s="19">
        <f t="shared" si="4"/>
        <v>103946.409</v>
      </c>
      <c r="M20" s="19">
        <f t="shared" si="5"/>
        <v>149682.8289</v>
      </c>
      <c r="N20" s="19">
        <f t="shared" si="6"/>
        <v>45777.99851</v>
      </c>
      <c r="O20" s="19">
        <f t="shared" si="7"/>
        <v>195460.8274</v>
      </c>
      <c r="P20" s="20">
        <f t="shared" si="8"/>
        <v>0.0865</v>
      </c>
      <c r="Q20" s="19">
        <f t="shared" si="9"/>
        <v>4445159.998</v>
      </c>
      <c r="R20" s="18">
        <f t="shared" si="10"/>
        <v>37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8">
        <f t="shared" si="1"/>
        <v>37</v>
      </c>
      <c r="J21" s="18">
        <f t="shared" si="2"/>
        <v>17</v>
      </c>
      <c r="K21" s="19">
        <f t="shared" si="3"/>
        <v>4445159.998</v>
      </c>
      <c r="L21" s="19">
        <f t="shared" si="4"/>
        <v>109143.7294</v>
      </c>
      <c r="M21" s="19">
        <f t="shared" si="5"/>
        <v>157166.9704</v>
      </c>
      <c r="N21" s="19">
        <f t="shared" si="6"/>
        <v>48066.89844</v>
      </c>
      <c r="O21" s="19">
        <f t="shared" si="7"/>
        <v>205233.8688</v>
      </c>
      <c r="P21" s="20">
        <f t="shared" si="8"/>
        <v>0.0865</v>
      </c>
      <c r="Q21" s="19">
        <f t="shared" si="9"/>
        <v>5052652.936</v>
      </c>
      <c r="R21" s="18">
        <f t="shared" si="10"/>
        <v>38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16.5" customHeight="1">
      <c r="A22" s="1"/>
      <c r="B22" s="1"/>
      <c r="C22" s="1"/>
      <c r="D22" s="1"/>
      <c r="E22" s="1"/>
      <c r="F22" s="1"/>
      <c r="G22" s="1"/>
      <c r="H22" s="1"/>
      <c r="I22" s="18">
        <f t="shared" si="1"/>
        <v>38</v>
      </c>
      <c r="J22" s="18">
        <f t="shared" si="2"/>
        <v>18</v>
      </c>
      <c r="K22" s="19">
        <f t="shared" si="3"/>
        <v>5052652.936</v>
      </c>
      <c r="L22" s="19">
        <f t="shared" si="4"/>
        <v>114600.9159</v>
      </c>
      <c r="M22" s="19">
        <f t="shared" si="5"/>
        <v>165025.3189</v>
      </c>
      <c r="N22" s="19">
        <f t="shared" si="6"/>
        <v>50470.24336</v>
      </c>
      <c r="O22" s="19">
        <f t="shared" si="7"/>
        <v>215495.5622</v>
      </c>
      <c r="P22" s="20">
        <f t="shared" si="8"/>
        <v>0.0865</v>
      </c>
      <c r="Q22" s="19">
        <f t="shared" si="9"/>
        <v>5723843.344</v>
      </c>
      <c r="R22" s="18">
        <f t="shared" si="10"/>
        <v>39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ht="16.5" customHeight="1">
      <c r="A23" s="1"/>
      <c r="B23" s="1"/>
      <c r="C23" s="1"/>
      <c r="D23" s="1"/>
      <c r="E23" s="1"/>
      <c r="F23" s="1"/>
      <c r="G23" s="1"/>
      <c r="H23" s="1"/>
      <c r="I23" s="18">
        <f t="shared" si="1"/>
        <v>39</v>
      </c>
      <c r="J23" s="18">
        <f t="shared" si="2"/>
        <v>19</v>
      </c>
      <c r="K23" s="19">
        <f t="shared" si="3"/>
        <v>5723843.344</v>
      </c>
      <c r="L23" s="19">
        <f t="shared" si="4"/>
        <v>120330.9617</v>
      </c>
      <c r="M23" s="19">
        <f t="shared" si="5"/>
        <v>173276.5848</v>
      </c>
      <c r="N23" s="19">
        <f t="shared" si="6"/>
        <v>52993.75553</v>
      </c>
      <c r="O23" s="19">
        <f t="shared" si="7"/>
        <v>226270.3404</v>
      </c>
      <c r="P23" s="20">
        <f t="shared" si="8"/>
        <v>0.0865</v>
      </c>
      <c r="Q23" s="19">
        <f t="shared" si="9"/>
        <v>6464798.518</v>
      </c>
      <c r="R23" s="18">
        <f t="shared" si="10"/>
        <v>40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ht="16.5" customHeight="1">
      <c r="A24" s="1"/>
      <c r="B24" s="1"/>
      <c r="C24" s="1"/>
      <c r="D24" s="1"/>
      <c r="E24" s="1"/>
      <c r="F24" s="1"/>
      <c r="G24" s="1"/>
      <c r="H24" s="1"/>
      <c r="I24" s="18">
        <f t="shared" si="1"/>
        <v>40</v>
      </c>
      <c r="J24" s="18">
        <f t="shared" si="2"/>
        <v>20</v>
      </c>
      <c r="K24" s="19">
        <f t="shared" si="3"/>
        <v>6464798.518</v>
      </c>
      <c r="L24" s="19">
        <f t="shared" si="4"/>
        <v>126347.5098</v>
      </c>
      <c r="M24" s="19">
        <f t="shared" si="5"/>
        <v>181940.4141</v>
      </c>
      <c r="N24" s="19">
        <f t="shared" si="6"/>
        <v>55643.4433</v>
      </c>
      <c r="O24" s="19">
        <f t="shared" si="7"/>
        <v>237583.8574</v>
      </c>
      <c r="P24" s="20">
        <f t="shared" si="8"/>
        <v>0.0865</v>
      </c>
      <c r="Q24" s="19">
        <f t="shared" si="9"/>
        <v>7282138.451</v>
      </c>
      <c r="R24" s="18">
        <f t="shared" si="10"/>
        <v>41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ht="16.5" customHeight="1">
      <c r="A25" s="1"/>
      <c r="B25" s="1"/>
      <c r="C25" s="1"/>
      <c r="D25" s="1"/>
      <c r="E25" s="1"/>
      <c r="F25" s="1"/>
      <c r="G25" s="1"/>
      <c r="H25" s="1"/>
      <c r="I25" s="18">
        <f t="shared" si="1"/>
        <v>41</v>
      </c>
      <c r="J25" s="18">
        <f t="shared" si="2"/>
        <v>21</v>
      </c>
      <c r="K25" s="19">
        <f t="shared" si="3"/>
        <v>7282138.451</v>
      </c>
      <c r="L25" s="19">
        <f t="shared" si="4"/>
        <v>132664.8853</v>
      </c>
      <c r="M25" s="19">
        <f t="shared" si="5"/>
        <v>191037.4348</v>
      </c>
      <c r="N25" s="19">
        <f t="shared" si="6"/>
        <v>58425.61547</v>
      </c>
      <c r="O25" s="19">
        <f t="shared" si="7"/>
        <v>249463.0502</v>
      </c>
      <c r="P25" s="20">
        <f t="shared" si="8"/>
        <v>0.0865</v>
      </c>
      <c r="Q25" s="19">
        <f t="shared" si="9"/>
        <v>8183085.031</v>
      </c>
      <c r="R25" s="18">
        <f t="shared" si="10"/>
        <v>42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ht="16.5" customHeight="1">
      <c r="A26" s="1"/>
      <c r="B26" s="1"/>
      <c r="C26" s="1"/>
      <c r="D26" s="1"/>
      <c r="E26" s="1"/>
      <c r="F26" s="1"/>
      <c r="G26" s="1"/>
      <c r="H26" s="1"/>
      <c r="I26" s="18">
        <f t="shared" si="1"/>
        <v>42</v>
      </c>
      <c r="J26" s="18">
        <f t="shared" si="2"/>
        <v>22</v>
      </c>
      <c r="K26" s="19">
        <f t="shared" si="3"/>
        <v>8183085.031</v>
      </c>
      <c r="L26" s="19">
        <f t="shared" si="4"/>
        <v>139298.1295</v>
      </c>
      <c r="M26" s="19">
        <f t="shared" si="5"/>
        <v>200589.3065</v>
      </c>
      <c r="N26" s="19">
        <f t="shared" si="6"/>
        <v>61346.89624</v>
      </c>
      <c r="O26" s="19">
        <f t="shared" si="7"/>
        <v>261936.2027</v>
      </c>
      <c r="P26" s="20">
        <f t="shared" si="8"/>
        <v>0.0865</v>
      </c>
      <c r="Q26" s="19">
        <f t="shared" si="9"/>
        <v>9175515.57</v>
      </c>
      <c r="R26" s="18">
        <f t="shared" si="10"/>
        <v>43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ht="16.5" customHeight="1">
      <c r="A27" s="1"/>
      <c r="B27" s="1"/>
      <c r="C27" s="1"/>
      <c r="D27" s="1"/>
      <c r="E27" s="1"/>
      <c r="F27" s="1"/>
      <c r="G27" s="1"/>
      <c r="H27" s="1"/>
      <c r="I27" s="18">
        <f t="shared" si="1"/>
        <v>43</v>
      </c>
      <c r="J27" s="18">
        <f t="shared" si="2"/>
        <v>23</v>
      </c>
      <c r="K27" s="19">
        <f t="shared" si="3"/>
        <v>9175515.57</v>
      </c>
      <c r="L27" s="19">
        <f t="shared" si="4"/>
        <v>146263.036</v>
      </c>
      <c r="M27" s="19">
        <f t="shared" si="5"/>
        <v>210618.7718</v>
      </c>
      <c r="N27" s="19">
        <f t="shared" si="6"/>
        <v>64414.24105</v>
      </c>
      <c r="O27" s="19">
        <f t="shared" si="7"/>
        <v>275033.0129</v>
      </c>
      <c r="P27" s="20">
        <f t="shared" si="8"/>
        <v>0.0865</v>
      </c>
      <c r="Q27" s="19">
        <f t="shared" si="9"/>
        <v>10268021.04</v>
      </c>
      <c r="R27" s="18">
        <f t="shared" si="10"/>
        <v>44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ht="16.5" customHeight="1">
      <c r="A28" s="1"/>
      <c r="B28" s="1"/>
      <c r="C28" s="1"/>
      <c r="D28" s="1"/>
      <c r="E28" s="1"/>
      <c r="F28" s="1"/>
      <c r="G28" s="1"/>
      <c r="H28" s="1"/>
      <c r="I28" s="18">
        <f t="shared" si="1"/>
        <v>44</v>
      </c>
      <c r="J28" s="18">
        <f t="shared" si="2"/>
        <v>24</v>
      </c>
      <c r="K28" s="19">
        <f t="shared" si="3"/>
        <v>10268021.04</v>
      </c>
      <c r="L28" s="19">
        <f t="shared" si="4"/>
        <v>153576.1878</v>
      </c>
      <c r="M28" s="19">
        <f t="shared" si="5"/>
        <v>221149.7104</v>
      </c>
      <c r="N28" s="19">
        <f t="shared" si="6"/>
        <v>67634.95311</v>
      </c>
      <c r="O28" s="19">
        <f t="shared" si="7"/>
        <v>288784.6635</v>
      </c>
      <c r="P28" s="20">
        <f t="shared" si="8"/>
        <v>0.0865</v>
      </c>
      <c r="Q28" s="19">
        <f t="shared" si="9"/>
        <v>11469969.39</v>
      </c>
      <c r="R28" s="18">
        <f t="shared" si="10"/>
        <v>45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ht="16.5" customHeight="1">
      <c r="A29" s="1"/>
      <c r="B29" s="1"/>
      <c r="C29" s="1"/>
      <c r="D29" s="1"/>
      <c r="E29" s="1"/>
      <c r="F29" s="1"/>
      <c r="G29" s="1"/>
      <c r="H29" s="1"/>
      <c r="I29" s="18">
        <f t="shared" si="1"/>
        <v>45</v>
      </c>
      <c r="J29" s="18">
        <f t="shared" si="2"/>
        <v>25</v>
      </c>
      <c r="K29" s="19">
        <f t="shared" si="3"/>
        <v>11469969.39</v>
      </c>
      <c r="L29" s="19">
        <f t="shared" si="4"/>
        <v>161254.9972</v>
      </c>
      <c r="M29" s="19">
        <f t="shared" si="5"/>
        <v>232207.1959</v>
      </c>
      <c r="N29" s="19">
        <f t="shared" si="6"/>
        <v>71016.70076</v>
      </c>
      <c r="O29" s="19">
        <f t="shared" si="7"/>
        <v>303223.8967</v>
      </c>
      <c r="P29" s="20">
        <f t="shared" si="8"/>
        <v>0.0865</v>
      </c>
      <c r="Q29" s="19">
        <f t="shared" si="9"/>
        <v>12791574.51</v>
      </c>
      <c r="R29" s="18">
        <f t="shared" si="10"/>
        <v>46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ht="16.5" customHeight="1">
      <c r="A30" s="1"/>
      <c r="B30" s="1"/>
      <c r="C30" s="1"/>
      <c r="D30" s="1"/>
      <c r="E30" s="1"/>
      <c r="F30" s="1"/>
      <c r="G30" s="1"/>
      <c r="H30" s="1"/>
      <c r="I30" s="18">
        <f t="shared" si="1"/>
        <v>46</v>
      </c>
      <c r="J30" s="18">
        <f t="shared" si="2"/>
        <v>26</v>
      </c>
      <c r="K30" s="19">
        <f t="shared" si="3"/>
        <v>12791574.51</v>
      </c>
      <c r="L30" s="19">
        <f t="shared" si="4"/>
        <v>169317.747</v>
      </c>
      <c r="M30" s="19">
        <f t="shared" si="5"/>
        <v>243817.5557</v>
      </c>
      <c r="N30" s="19">
        <f t="shared" si="6"/>
        <v>74567.5358</v>
      </c>
      <c r="O30" s="19">
        <f t="shared" si="7"/>
        <v>318385.0915</v>
      </c>
      <c r="P30" s="20">
        <f t="shared" si="8"/>
        <v>0.0865</v>
      </c>
      <c r="Q30" s="19">
        <f t="shared" si="9"/>
        <v>14243971.11</v>
      </c>
      <c r="R30" s="18">
        <f t="shared" si="10"/>
        <v>47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ht="16.5" customHeight="1">
      <c r="A31" s="1"/>
      <c r="B31" s="1"/>
      <c r="C31" s="1"/>
      <c r="D31" s="1"/>
      <c r="E31" s="1"/>
      <c r="F31" s="1"/>
      <c r="G31" s="1"/>
      <c r="H31" s="1"/>
      <c r="I31" s="18">
        <f t="shared" si="1"/>
        <v>47</v>
      </c>
      <c r="J31" s="18">
        <f t="shared" si="2"/>
        <v>27</v>
      </c>
      <c r="K31" s="19">
        <f t="shared" si="3"/>
        <v>14243971.11</v>
      </c>
      <c r="L31" s="19">
        <f t="shared" si="4"/>
        <v>177783.6344</v>
      </c>
      <c r="M31" s="19">
        <f t="shared" si="5"/>
        <v>256008.4335</v>
      </c>
      <c r="N31" s="19">
        <f t="shared" si="6"/>
        <v>78295.91259</v>
      </c>
      <c r="O31" s="19">
        <f t="shared" si="7"/>
        <v>334304.3461</v>
      </c>
      <c r="P31" s="20">
        <f t="shared" si="8"/>
        <v>0.0865</v>
      </c>
      <c r="Q31" s="19">
        <f t="shared" si="9"/>
        <v>15839296.28</v>
      </c>
      <c r="R31" s="18">
        <f t="shared" si="10"/>
        <v>48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ht="16.5" customHeight="1">
      <c r="A32" s="1"/>
      <c r="B32" s="1"/>
      <c r="C32" s="1"/>
      <c r="D32" s="1"/>
      <c r="E32" s="1"/>
      <c r="F32" s="1"/>
      <c r="G32" s="1"/>
      <c r="H32" s="1"/>
      <c r="I32" s="18">
        <f t="shared" si="1"/>
        <v>48</v>
      </c>
      <c r="J32" s="18">
        <f t="shared" si="2"/>
        <v>28</v>
      </c>
      <c r="K32" s="19">
        <f t="shared" si="3"/>
        <v>15839296.28</v>
      </c>
      <c r="L32" s="19">
        <f t="shared" si="4"/>
        <v>186672.8161</v>
      </c>
      <c r="M32" s="19">
        <f t="shared" si="5"/>
        <v>268808.8552</v>
      </c>
      <c r="N32" s="19">
        <f t="shared" si="6"/>
        <v>82210.70822</v>
      </c>
      <c r="O32" s="19">
        <f t="shared" si="7"/>
        <v>351019.5634</v>
      </c>
      <c r="P32" s="20">
        <f t="shared" si="8"/>
        <v>0.0865</v>
      </c>
      <c r="Q32" s="19">
        <f t="shared" si="9"/>
        <v>17590778.16</v>
      </c>
      <c r="R32" s="18">
        <f t="shared" si="10"/>
        <v>49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ht="16.5" customHeight="1">
      <c r="A33" s="1"/>
      <c r="B33" s="1"/>
      <c r="C33" s="1"/>
      <c r="D33" s="1"/>
      <c r="E33" s="1"/>
      <c r="F33" s="1"/>
      <c r="G33" s="1"/>
      <c r="H33" s="1"/>
      <c r="I33" s="18">
        <f t="shared" si="1"/>
        <v>49</v>
      </c>
      <c r="J33" s="18">
        <f t="shared" si="2"/>
        <v>29</v>
      </c>
      <c r="K33" s="19">
        <f t="shared" si="3"/>
        <v>17590778.16</v>
      </c>
      <c r="L33" s="19">
        <f t="shared" si="4"/>
        <v>196006.4569</v>
      </c>
      <c r="M33" s="19">
        <f t="shared" si="5"/>
        <v>282249.298</v>
      </c>
      <c r="N33" s="19">
        <f t="shared" si="6"/>
        <v>86321.24363</v>
      </c>
      <c r="O33" s="19">
        <f t="shared" si="7"/>
        <v>368570.5416</v>
      </c>
      <c r="P33" s="20">
        <f t="shared" si="8"/>
        <v>0.0865</v>
      </c>
      <c r="Q33" s="19">
        <f t="shared" si="9"/>
        <v>19512832.37</v>
      </c>
      <c r="R33" s="18">
        <f t="shared" si="10"/>
        <v>50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8">
        <f t="shared" si="1"/>
        <v>50</v>
      </c>
      <c r="J34" s="18">
        <f t="shared" si="2"/>
        <v>30</v>
      </c>
      <c r="K34" s="19">
        <f t="shared" si="3"/>
        <v>19512832.37</v>
      </c>
      <c r="L34" s="19">
        <f t="shared" si="4"/>
        <v>205806.7798</v>
      </c>
      <c r="M34" s="19">
        <f t="shared" si="5"/>
        <v>296361.7629</v>
      </c>
      <c r="N34" s="19">
        <f t="shared" si="6"/>
        <v>90637.30581</v>
      </c>
      <c r="O34" s="19">
        <f t="shared" si="7"/>
        <v>386999.0687</v>
      </c>
      <c r="P34" s="20">
        <f t="shared" si="8"/>
        <v>0.0865</v>
      </c>
      <c r="Q34" s="19">
        <f t="shared" si="9"/>
        <v>21621166.85</v>
      </c>
      <c r="R34" s="18">
        <f t="shared" si="10"/>
        <v>51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ht="16.5" customHeight="1">
      <c r="A35" s="1"/>
      <c r="B35" s="1"/>
      <c r="C35" s="1"/>
      <c r="D35" s="1"/>
      <c r="E35" s="1"/>
      <c r="F35" s="1"/>
      <c r="G35" s="1"/>
      <c r="H35" s="1"/>
      <c r="I35" s="18">
        <f t="shared" si="1"/>
        <v>51</v>
      </c>
      <c r="J35" s="18">
        <f t="shared" si="2"/>
        <v>31</v>
      </c>
      <c r="K35" s="19">
        <f t="shared" si="3"/>
        <v>21621166.85</v>
      </c>
      <c r="L35" s="19">
        <f t="shared" si="4"/>
        <v>216097.1188</v>
      </c>
      <c r="M35" s="19">
        <f t="shared" si="5"/>
        <v>311179.851</v>
      </c>
      <c r="N35" s="19">
        <f t="shared" si="6"/>
        <v>95169.1711</v>
      </c>
      <c r="O35" s="19">
        <f t="shared" si="7"/>
        <v>406349.0221</v>
      </c>
      <c r="P35" s="20">
        <f t="shared" si="8"/>
        <v>0.0865</v>
      </c>
      <c r="Q35" s="19">
        <f t="shared" si="9"/>
        <v>23932896</v>
      </c>
      <c r="R35" s="18">
        <f t="shared" si="10"/>
        <v>52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8">
        <f t="shared" si="1"/>
        <v>52</v>
      </c>
      <c r="J36" s="18">
        <f t="shared" si="2"/>
        <v>32</v>
      </c>
      <c r="K36" s="19">
        <f t="shared" si="3"/>
        <v>23932896</v>
      </c>
      <c r="L36" s="19">
        <f t="shared" si="4"/>
        <v>226901.9747</v>
      </c>
      <c r="M36" s="19">
        <f t="shared" si="5"/>
        <v>326738.8436</v>
      </c>
      <c r="N36" s="19">
        <f t="shared" si="6"/>
        <v>99927.62966</v>
      </c>
      <c r="O36" s="19">
        <f t="shared" si="7"/>
        <v>426666.4732</v>
      </c>
      <c r="P36" s="20">
        <f t="shared" si="8"/>
        <v>0.0865</v>
      </c>
      <c r="Q36" s="19">
        <f t="shared" si="9"/>
        <v>26466664.63</v>
      </c>
      <c r="R36" s="18">
        <f t="shared" si="10"/>
        <v>53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8">
        <f t="shared" si="1"/>
        <v>53</v>
      </c>
      <c r="J37" s="18">
        <f t="shared" si="2"/>
        <v>33</v>
      </c>
      <c r="K37" s="19">
        <f t="shared" si="3"/>
        <v>26466664.63</v>
      </c>
      <c r="L37" s="19">
        <f t="shared" si="4"/>
        <v>238247.0734</v>
      </c>
      <c r="M37" s="19">
        <f t="shared" si="5"/>
        <v>343075.7857</v>
      </c>
      <c r="N37" s="19">
        <f t="shared" si="6"/>
        <v>104924.0111</v>
      </c>
      <c r="O37" s="19">
        <f t="shared" si="7"/>
        <v>447999.7969</v>
      </c>
      <c r="P37" s="20">
        <f t="shared" si="8"/>
        <v>0.0865</v>
      </c>
      <c r="Q37" s="19">
        <f t="shared" si="9"/>
        <v>29242782.9</v>
      </c>
      <c r="R37" s="18">
        <f t="shared" si="10"/>
        <v>54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8">
        <f t="shared" si="1"/>
        <v>54</v>
      </c>
      <c r="J38" s="18">
        <f t="shared" si="2"/>
        <v>34</v>
      </c>
      <c r="K38" s="19">
        <f t="shared" si="3"/>
        <v>29242782.9</v>
      </c>
      <c r="L38" s="19">
        <f t="shared" si="4"/>
        <v>250159.4271</v>
      </c>
      <c r="M38" s="19">
        <f t="shared" si="5"/>
        <v>360229.575</v>
      </c>
      <c r="N38" s="19">
        <f t="shared" si="6"/>
        <v>110170.2117</v>
      </c>
      <c r="O38" s="19">
        <f t="shared" si="7"/>
        <v>470399.7867</v>
      </c>
      <c r="P38" s="20">
        <f t="shared" si="8"/>
        <v>0.0865</v>
      </c>
      <c r="Q38" s="19">
        <f t="shared" si="9"/>
        <v>32283372.98</v>
      </c>
      <c r="R38" s="18">
        <f t="shared" si="10"/>
        <v>55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8">
        <f t="shared" si="1"/>
        <v>55</v>
      </c>
      <c r="J39" s="18">
        <f t="shared" si="2"/>
        <v>35</v>
      </c>
      <c r="K39" s="19">
        <f t="shared" si="3"/>
        <v>32283372.98</v>
      </c>
      <c r="L39" s="19">
        <f t="shared" si="4"/>
        <v>262667.3985</v>
      </c>
      <c r="M39" s="19">
        <f t="shared" si="5"/>
        <v>378241.0538</v>
      </c>
      <c r="N39" s="19">
        <f t="shared" si="6"/>
        <v>115678.7223</v>
      </c>
      <c r="O39" s="19">
        <f t="shared" si="7"/>
        <v>493919.7761</v>
      </c>
      <c r="P39" s="20">
        <f t="shared" si="8"/>
        <v>0.0865</v>
      </c>
      <c r="Q39" s="19">
        <f t="shared" si="9"/>
        <v>35612528.58</v>
      </c>
      <c r="R39" s="18">
        <f t="shared" si="10"/>
        <v>56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8">
        <f t="shared" si="1"/>
        <v>56</v>
      </c>
      <c r="J40" s="18">
        <f t="shared" si="2"/>
        <v>36</v>
      </c>
      <c r="K40" s="19">
        <f t="shared" si="3"/>
        <v>35612528.58</v>
      </c>
      <c r="L40" s="19">
        <f t="shared" si="4"/>
        <v>275800.7684</v>
      </c>
      <c r="M40" s="19">
        <f t="shared" si="5"/>
        <v>397153.1065</v>
      </c>
      <c r="N40" s="19">
        <f t="shared" si="6"/>
        <v>121462.6584</v>
      </c>
      <c r="O40" s="19">
        <f t="shared" si="7"/>
        <v>518615.7649</v>
      </c>
      <c r="P40" s="20">
        <f t="shared" si="8"/>
        <v>0.0865</v>
      </c>
      <c r="Q40" s="19">
        <f t="shared" si="9"/>
        <v>39256488.34</v>
      </c>
      <c r="R40" s="18">
        <f t="shared" si="10"/>
        <v>57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8">
        <f t="shared" si="1"/>
        <v>57</v>
      </c>
      <c r="J41" s="18">
        <f t="shared" si="2"/>
        <v>37</v>
      </c>
      <c r="K41" s="19">
        <f t="shared" si="3"/>
        <v>39256488.34</v>
      </c>
      <c r="L41" s="19">
        <f t="shared" si="4"/>
        <v>289590.8068</v>
      </c>
      <c r="M41" s="19">
        <f t="shared" si="5"/>
        <v>417010.7618</v>
      </c>
      <c r="N41" s="19">
        <f t="shared" si="6"/>
        <v>127535.7913</v>
      </c>
      <c r="O41" s="19">
        <f t="shared" si="7"/>
        <v>544546.5531</v>
      </c>
      <c r="P41" s="20">
        <f t="shared" si="8"/>
        <v>0.0865</v>
      </c>
      <c r="Q41" s="19">
        <f t="shared" si="9"/>
        <v>43243824.41</v>
      </c>
      <c r="R41" s="18">
        <f t="shared" si="10"/>
        <v>58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8" t="str">
        <f t="shared" si="1"/>
        <v/>
      </c>
      <c r="J42" s="18" t="str">
        <f t="shared" si="2"/>
        <v/>
      </c>
      <c r="K42" s="19" t="str">
        <f t="shared" si="3"/>
        <v/>
      </c>
      <c r="L42" s="19" t="str">
        <f t="shared" si="4"/>
        <v/>
      </c>
      <c r="M42" s="19" t="str">
        <f t="shared" si="5"/>
        <v/>
      </c>
      <c r="N42" s="19" t="str">
        <f t="shared" si="6"/>
        <v/>
      </c>
      <c r="O42" s="19" t="str">
        <f t="shared" si="7"/>
        <v/>
      </c>
      <c r="P42" s="20" t="str">
        <f t="shared" si="8"/>
        <v/>
      </c>
      <c r="Q42" s="19" t="str">
        <f t="shared" si="9"/>
        <v/>
      </c>
      <c r="R42" s="18" t="str">
        <f t="shared" si="10"/>
        <v/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8" t="str">
        <f t="shared" si="1"/>
        <v/>
      </c>
      <c r="J43" s="18" t="str">
        <f t="shared" si="2"/>
        <v/>
      </c>
      <c r="K43" s="19" t="str">
        <f t="shared" si="3"/>
        <v/>
      </c>
      <c r="L43" s="19" t="str">
        <f t="shared" si="4"/>
        <v/>
      </c>
      <c r="M43" s="19" t="str">
        <f t="shared" si="5"/>
        <v/>
      </c>
      <c r="N43" s="19" t="str">
        <f t="shared" si="6"/>
        <v/>
      </c>
      <c r="O43" s="19" t="str">
        <f t="shared" si="7"/>
        <v/>
      </c>
      <c r="P43" s="20" t="str">
        <f t="shared" si="8"/>
        <v/>
      </c>
      <c r="Q43" s="19" t="str">
        <f t="shared" si="9"/>
        <v/>
      </c>
      <c r="R43" s="18" t="str">
        <f t="shared" si="10"/>
        <v/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8" t="str">
        <f t="shared" si="1"/>
        <v/>
      </c>
      <c r="J44" s="18" t="str">
        <f t="shared" si="2"/>
        <v/>
      </c>
      <c r="K44" s="19" t="str">
        <f t="shared" si="3"/>
        <v/>
      </c>
      <c r="L44" s="19" t="str">
        <f t="shared" si="4"/>
        <v/>
      </c>
      <c r="M44" s="19" t="str">
        <f t="shared" si="5"/>
        <v/>
      </c>
      <c r="N44" s="19" t="str">
        <f t="shared" si="6"/>
        <v/>
      </c>
      <c r="O44" s="19" t="str">
        <f t="shared" si="7"/>
        <v/>
      </c>
      <c r="P44" s="20" t="str">
        <f t="shared" si="8"/>
        <v/>
      </c>
      <c r="Q44" s="19" t="str">
        <f t="shared" si="9"/>
        <v/>
      </c>
      <c r="R44" s="18" t="str">
        <f t="shared" si="10"/>
        <v/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8" t="str">
        <f t="shared" si="1"/>
        <v/>
      </c>
      <c r="J45" s="18" t="str">
        <f t="shared" si="2"/>
        <v/>
      </c>
      <c r="K45" s="19" t="str">
        <f t="shared" si="3"/>
        <v/>
      </c>
      <c r="L45" s="19" t="str">
        <f t="shared" si="4"/>
        <v/>
      </c>
      <c r="M45" s="19" t="str">
        <f t="shared" si="5"/>
        <v/>
      </c>
      <c r="N45" s="19" t="str">
        <f t="shared" si="6"/>
        <v/>
      </c>
      <c r="O45" s="19" t="str">
        <f t="shared" si="7"/>
        <v/>
      </c>
      <c r="P45" s="20" t="str">
        <f t="shared" si="8"/>
        <v/>
      </c>
      <c r="Q45" s="19" t="str">
        <f t="shared" si="9"/>
        <v/>
      </c>
      <c r="R45" s="18" t="str">
        <f t="shared" si="10"/>
        <v/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8" t="str">
        <f t="shared" si="1"/>
        <v/>
      </c>
      <c r="J46" s="18" t="str">
        <f t="shared" si="2"/>
        <v/>
      </c>
      <c r="K46" s="19" t="str">
        <f t="shared" si="3"/>
        <v/>
      </c>
      <c r="L46" s="19" t="str">
        <f t="shared" si="4"/>
        <v/>
      </c>
      <c r="M46" s="19" t="str">
        <f t="shared" si="5"/>
        <v/>
      </c>
      <c r="N46" s="19" t="str">
        <f t="shared" si="6"/>
        <v/>
      </c>
      <c r="O46" s="19" t="str">
        <f t="shared" si="7"/>
        <v/>
      </c>
      <c r="P46" s="20" t="str">
        <f t="shared" si="8"/>
        <v/>
      </c>
      <c r="Q46" s="19" t="str">
        <f t="shared" si="9"/>
        <v/>
      </c>
      <c r="R46" s="18" t="str">
        <f t="shared" si="10"/>
        <v/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8" t="str">
        <f t="shared" si="1"/>
        <v/>
      </c>
      <c r="J47" s="18" t="str">
        <f t="shared" si="2"/>
        <v/>
      </c>
      <c r="K47" s="19" t="str">
        <f t="shared" si="3"/>
        <v/>
      </c>
      <c r="L47" s="19" t="str">
        <f t="shared" si="4"/>
        <v/>
      </c>
      <c r="M47" s="19" t="str">
        <f t="shared" si="5"/>
        <v/>
      </c>
      <c r="N47" s="19" t="str">
        <f t="shared" si="6"/>
        <v/>
      </c>
      <c r="O47" s="19" t="str">
        <f t="shared" si="7"/>
        <v/>
      </c>
      <c r="P47" s="20" t="str">
        <f t="shared" si="8"/>
        <v/>
      </c>
      <c r="Q47" s="19" t="str">
        <f t="shared" si="9"/>
        <v/>
      </c>
      <c r="R47" s="18" t="str">
        <f t="shared" si="10"/>
        <v/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8" t="str">
        <f t="shared" si="1"/>
        <v/>
      </c>
      <c r="J48" s="18" t="str">
        <f t="shared" si="2"/>
        <v/>
      </c>
      <c r="K48" s="19" t="str">
        <f t="shared" si="3"/>
        <v/>
      </c>
      <c r="L48" s="19" t="str">
        <f t="shared" si="4"/>
        <v/>
      </c>
      <c r="M48" s="19" t="str">
        <f t="shared" si="5"/>
        <v/>
      </c>
      <c r="N48" s="19" t="str">
        <f t="shared" si="6"/>
        <v/>
      </c>
      <c r="O48" s="19" t="str">
        <f t="shared" si="7"/>
        <v/>
      </c>
      <c r="P48" s="20" t="str">
        <f t="shared" si="8"/>
        <v/>
      </c>
      <c r="Q48" s="19" t="str">
        <f t="shared" si="9"/>
        <v/>
      </c>
      <c r="R48" s="18" t="str">
        <f t="shared" si="10"/>
        <v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8" t="str">
        <f t="shared" si="1"/>
        <v/>
      </c>
      <c r="J49" s="18" t="str">
        <f t="shared" si="2"/>
        <v/>
      </c>
      <c r="K49" s="19" t="str">
        <f t="shared" si="3"/>
        <v/>
      </c>
      <c r="L49" s="19" t="str">
        <f t="shared" si="4"/>
        <v/>
      </c>
      <c r="M49" s="19" t="str">
        <f t="shared" si="5"/>
        <v/>
      </c>
      <c r="N49" s="19" t="str">
        <f t="shared" si="6"/>
        <v/>
      </c>
      <c r="O49" s="19" t="str">
        <f t="shared" si="7"/>
        <v/>
      </c>
      <c r="P49" s="20" t="str">
        <f t="shared" si="8"/>
        <v/>
      </c>
      <c r="Q49" s="19" t="str">
        <f t="shared" si="9"/>
        <v/>
      </c>
      <c r="R49" s="18" t="str">
        <f t="shared" si="10"/>
        <v/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8" t="str">
        <f t="shared" si="1"/>
        <v/>
      </c>
      <c r="J50" s="18" t="str">
        <f t="shared" si="2"/>
        <v/>
      </c>
      <c r="K50" s="19" t="str">
        <f t="shared" si="3"/>
        <v/>
      </c>
      <c r="L50" s="19" t="str">
        <f t="shared" si="4"/>
        <v/>
      </c>
      <c r="M50" s="19" t="str">
        <f t="shared" si="5"/>
        <v/>
      </c>
      <c r="N50" s="19" t="str">
        <f t="shared" si="6"/>
        <v/>
      </c>
      <c r="O50" s="19" t="str">
        <f t="shared" si="7"/>
        <v/>
      </c>
      <c r="P50" s="20" t="str">
        <f t="shared" si="8"/>
        <v/>
      </c>
      <c r="Q50" s="19" t="str">
        <f t="shared" si="9"/>
        <v/>
      </c>
      <c r="R50" s="18" t="str">
        <f t="shared" si="10"/>
        <v/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8" t="str">
        <f t="shared" si="1"/>
        <v/>
      </c>
      <c r="J51" s="18" t="str">
        <f t="shared" si="2"/>
        <v/>
      </c>
      <c r="K51" s="19" t="str">
        <f t="shared" si="3"/>
        <v/>
      </c>
      <c r="L51" s="19" t="str">
        <f t="shared" si="4"/>
        <v/>
      </c>
      <c r="M51" s="19" t="str">
        <f t="shared" si="5"/>
        <v/>
      </c>
      <c r="N51" s="19" t="str">
        <f t="shared" si="6"/>
        <v/>
      </c>
      <c r="O51" s="19" t="str">
        <f t="shared" si="7"/>
        <v/>
      </c>
      <c r="P51" s="20" t="str">
        <f t="shared" si="8"/>
        <v/>
      </c>
      <c r="Q51" s="19" t="str">
        <f t="shared" si="9"/>
        <v/>
      </c>
      <c r="R51" s="18" t="str">
        <f t="shared" si="10"/>
        <v/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16">
    <mergeCell ref="O2:O4"/>
    <mergeCell ref="P2:P4"/>
    <mergeCell ref="Q2:Q4"/>
    <mergeCell ref="R2:R4"/>
    <mergeCell ref="E3:F3"/>
    <mergeCell ref="C4:C10"/>
    <mergeCell ref="C12:C16"/>
    <mergeCell ref="E12:E16"/>
    <mergeCell ref="F12:F16"/>
    <mergeCell ref="I1:R1"/>
    <mergeCell ref="I2:I4"/>
    <mergeCell ref="J2:J4"/>
    <mergeCell ref="K2:K4"/>
    <mergeCell ref="L2:L4"/>
    <mergeCell ref="M2:M4"/>
    <mergeCell ref="N2:N4"/>
  </mergeCells>
  <printOptions/>
  <pageMargins bottom="1.0" footer="0.0" header="0.0" left="0.75" right="0.75" top="1.0"/>
  <pageSetup paperSize="9" orientation="portrait"/>
  <drawing r:id="rId1"/>
</worksheet>
</file>